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xomourelle/Documents/0 I3TE/I3TE_Proyectos en Curso/"/>
    </mc:Choice>
  </mc:AlternateContent>
  <bookViews>
    <workbookView xWindow="-24120" yWindow="-15920" windowWidth="25600" windowHeight="26140" tabRatio="500" activeTab="1"/>
  </bookViews>
  <sheets>
    <sheet name="Hoja1" sheetId="1" r:id="rId1"/>
    <sheet name="Hoja2" sheetId="2" r:id="rId2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3" i="2" l="1"/>
  <c r="C33" i="2"/>
  <c r="A33" i="2"/>
  <c r="C31" i="2"/>
  <c r="C32" i="2"/>
  <c r="C30" i="2"/>
  <c r="B31" i="2"/>
  <c r="B32" i="2"/>
  <c r="B30" i="2"/>
  <c r="D25" i="2"/>
  <c r="C21" i="2"/>
  <c r="C23" i="2"/>
  <c r="C22" i="2"/>
  <c r="C20" i="2"/>
  <c r="D7" i="2"/>
  <c r="F5" i="2"/>
  <c r="F7" i="2"/>
  <c r="F12" i="2"/>
  <c r="F11" i="2"/>
  <c r="F3" i="2"/>
  <c r="F4" i="2"/>
  <c r="F20" i="2"/>
  <c r="F6" i="2"/>
  <c r="F8" i="2"/>
  <c r="F9" i="2"/>
  <c r="F10" i="2"/>
  <c r="F13" i="2"/>
  <c r="F14" i="2"/>
  <c r="F15" i="2"/>
  <c r="F16" i="2"/>
  <c r="F17" i="2"/>
  <c r="F18" i="2"/>
  <c r="B20" i="2"/>
  <c r="C5" i="2"/>
  <c r="C3" i="2"/>
  <c r="C7" i="2"/>
  <c r="D20" i="2"/>
  <c r="C4" i="2"/>
  <c r="C6" i="2"/>
  <c r="C8" i="2"/>
  <c r="C9" i="2"/>
  <c r="C10" i="2"/>
  <c r="C11" i="2"/>
  <c r="C12" i="2"/>
  <c r="C13" i="2"/>
  <c r="C14" i="2"/>
  <c r="C15" i="2"/>
  <c r="C16" i="2"/>
  <c r="C17" i="2"/>
  <c r="C18" i="2"/>
  <c r="B16" i="2"/>
  <c r="B13" i="2"/>
  <c r="B15" i="2"/>
  <c r="B18" i="2"/>
  <c r="B22" i="2"/>
  <c r="E2" i="1"/>
  <c r="D3" i="1"/>
  <c r="E8" i="1"/>
  <c r="F3" i="1"/>
  <c r="E6" i="1"/>
  <c r="E5" i="1"/>
  <c r="E4" i="1"/>
  <c r="E3" i="1"/>
  <c r="E11" i="1"/>
  <c r="D11" i="1"/>
  <c r="C6" i="1"/>
  <c r="C5" i="1"/>
  <c r="C4" i="1"/>
  <c r="C3" i="1"/>
  <c r="C11" i="1"/>
  <c r="B3" i="1"/>
  <c r="B4" i="1"/>
  <c r="B6" i="1"/>
  <c r="C8" i="1"/>
  <c r="D6" i="1"/>
  <c r="D8" i="1"/>
  <c r="B8" i="1"/>
  <c r="F2" i="1"/>
</calcChain>
</file>

<file path=xl/sharedStrings.xml><?xml version="1.0" encoding="utf-8"?>
<sst xmlns="http://schemas.openxmlformats.org/spreadsheetml/2006/main" count="62" uniqueCount="47">
  <si>
    <t>Vigo Activo</t>
  </si>
  <si>
    <t>Martín</t>
  </si>
  <si>
    <t>Ricardo</t>
  </si>
  <si>
    <t>Manu</t>
  </si>
  <si>
    <t>Anxo</t>
  </si>
  <si>
    <t>pre-money</t>
  </si>
  <si>
    <t>Roberto</t>
  </si>
  <si>
    <t>post-money</t>
  </si>
  <si>
    <t>inversión</t>
  </si>
  <si>
    <t>valor empresa</t>
  </si>
  <si>
    <t>Ratio ampliación</t>
  </si>
  <si>
    <t>capitalizar</t>
  </si>
  <si>
    <t>Partida</t>
  </si>
  <si>
    <t xml:space="preserve">coste </t>
  </si>
  <si>
    <t>Margen</t>
  </si>
  <si>
    <t>Cinta transporte AISI 316</t>
  </si>
  <si>
    <t xml:space="preserve">Armario AISI 316 </t>
  </si>
  <si>
    <t>Aparamenta varia</t>
  </si>
  <si>
    <t>2 módulos E/S</t>
  </si>
  <si>
    <t>Módulo I/O Link</t>
  </si>
  <si>
    <t>Variador de Velocidad</t>
  </si>
  <si>
    <t>Estructura Metálica acero</t>
  </si>
  <si>
    <t>M.O, Armario</t>
  </si>
  <si>
    <t>Material Vario</t>
  </si>
  <si>
    <t>Desarrollo Autómata y Programación</t>
  </si>
  <si>
    <t>Jornadas en planta puesta en marcha</t>
  </si>
  <si>
    <t>Dietas</t>
  </si>
  <si>
    <t>Kms</t>
  </si>
  <si>
    <t>Autómata CPU 1200 S7</t>
  </si>
  <si>
    <t>Siguientes máquinas (pedido mínimo 4)</t>
  </si>
  <si>
    <t>consideración variable eficiencia</t>
  </si>
  <si>
    <t>Total</t>
  </si>
  <si>
    <t>REDYSA</t>
  </si>
  <si>
    <t>Precio Compra Real</t>
  </si>
  <si>
    <t>Clara</t>
  </si>
  <si>
    <t>Toni</t>
  </si>
  <si>
    <t>Diferencia real-previsto</t>
  </si>
  <si>
    <t xml:space="preserve">Cámara de Visión Artificial Cognex Insight </t>
  </si>
  <si>
    <t>Cable de comunicación y señales cámara VA</t>
  </si>
  <si>
    <t xml:space="preserve">Diferencial Prototipado </t>
  </si>
  <si>
    <t>Plazo entrega 3-5 semanas tras pedido</t>
  </si>
  <si>
    <t>Forma Pago</t>
  </si>
  <si>
    <t>Maquina 1</t>
  </si>
  <si>
    <t>Maquina 2-4</t>
  </si>
  <si>
    <t>al pedido</t>
  </si>
  <si>
    <t>Recepción máquina</t>
  </si>
  <si>
    <t>P. Marcha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</si>
</sst>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0.0%"/>
    <numFmt numFmtId="165" formatCode="0.0"/>
  </numFmts>
  <fonts count="6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scheme val="minor"/>
    </font>
    <font>
      <b/>
      <sz val="10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9">
    <xf numFmtId="0" fontId="0" fillId="0" borderId="0" xfId="0"/>
    <xf numFmtId="44" fontId="0" fillId="0" borderId="0" xfId="1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2" fontId="0" fillId="0" borderId="5" xfId="0" applyNumberFormat="1" applyBorder="1"/>
    <xf numFmtId="44" fontId="0" fillId="0" borderId="5" xfId="1" applyFont="1" applyBorder="1"/>
    <xf numFmtId="0" fontId="0" fillId="0" borderId="7" xfId="0" applyBorder="1"/>
    <xf numFmtId="0" fontId="0" fillId="0" borderId="8" xfId="0" applyBorder="1"/>
    <xf numFmtId="164" fontId="0" fillId="0" borderId="8" xfId="2" applyNumberFormat="1" applyFont="1" applyBorder="1"/>
    <xf numFmtId="0" fontId="0" fillId="0" borderId="9" xfId="0" applyBorder="1"/>
    <xf numFmtId="44" fontId="0" fillId="0" borderId="6" xfId="1" applyFont="1" applyBorder="1"/>
    <xf numFmtId="165" fontId="0" fillId="0" borderId="0" xfId="0" applyNumberFormat="1"/>
    <xf numFmtId="165" fontId="0" fillId="0" borderId="6" xfId="0" applyNumberForma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44" fontId="0" fillId="0" borderId="8" xfId="1" applyFont="1" applyBorder="1"/>
    <xf numFmtId="44" fontId="0" fillId="0" borderId="1" xfId="1" applyFont="1" applyBorder="1"/>
    <xf numFmtId="44" fontId="0" fillId="0" borderId="2" xfId="1" applyFont="1" applyBorder="1"/>
    <xf numFmtId="44" fontId="2" fillId="0" borderId="8" xfId="0" applyNumberFormat="1" applyFont="1" applyBorder="1"/>
    <xf numFmtId="44" fontId="0" fillId="0" borderId="9" xfId="0" applyNumberFormat="1" applyBorder="1"/>
    <xf numFmtId="0" fontId="3" fillId="0" borderId="7" xfId="0" applyFont="1" applyBorder="1"/>
    <xf numFmtId="44" fontId="3" fillId="0" borderId="8" xfId="1" applyFont="1" applyBorder="1"/>
    <xf numFmtId="44" fontId="0" fillId="0" borderId="0" xfId="0" applyNumberFormat="1"/>
    <xf numFmtId="0" fontId="4" fillId="0" borderId="0" xfId="0" applyFont="1" applyFill="1" applyBorder="1"/>
    <xf numFmtId="2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44" fontId="0" fillId="0" borderId="0" xfId="1" applyFont="1" applyBorder="1"/>
    <xf numFmtId="0" fontId="0" fillId="0" borderId="10" xfId="0" applyFill="1" applyBorder="1"/>
    <xf numFmtId="44" fontId="2" fillId="0" borderId="3" xfId="0" applyNumberFormat="1" applyFont="1" applyBorder="1"/>
    <xf numFmtId="0" fontId="2" fillId="0" borderId="0" xfId="0" applyFont="1"/>
    <xf numFmtId="44" fontId="2" fillId="0" borderId="0" xfId="1" applyFont="1"/>
    <xf numFmtId="0" fontId="2" fillId="0" borderId="0" xfId="0" applyFont="1" applyAlignment="1">
      <alignment horizontal="right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zoomScale="223" zoomScaleNormal="340" zoomScalePageLayoutView="340" workbookViewId="0">
      <selection activeCell="A14" sqref="A14"/>
    </sheetView>
  </sheetViews>
  <sheetFormatPr baseColWidth="10" defaultRowHeight="14" x14ac:dyDescent="0.2"/>
  <cols>
    <col min="3" max="3" width="14.796875" bestFit="1" customWidth="1"/>
    <col min="4" max="4" width="14.59765625" bestFit="1" customWidth="1"/>
  </cols>
  <sheetData>
    <row r="1" spans="1:6" x14ac:dyDescent="0.2">
      <c r="A1" s="2"/>
      <c r="B1" s="3" t="s">
        <v>5</v>
      </c>
      <c r="C1" s="3" t="s">
        <v>7</v>
      </c>
      <c r="E1" s="4" t="s">
        <v>11</v>
      </c>
    </row>
    <row r="2" spans="1:6" x14ac:dyDescent="0.2">
      <c r="A2" s="5" t="s">
        <v>0</v>
      </c>
      <c r="B2" s="6">
        <v>0</v>
      </c>
      <c r="C2" s="6">
        <v>25</v>
      </c>
      <c r="D2" s="7"/>
      <c r="E2" s="15">
        <f>C2+E11</f>
        <v>34.677419354838712</v>
      </c>
      <c r="F2">
        <f>B2+E2</f>
        <v>34.677419354838712</v>
      </c>
    </row>
    <row r="3" spans="1:6" x14ac:dyDescent="0.2">
      <c r="A3" s="5" t="s">
        <v>1</v>
      </c>
      <c r="B3" s="6">
        <f>25+3.3</f>
        <v>28.3</v>
      </c>
      <c r="C3" s="8">
        <f>B3*C11</f>
        <v>21.730357142857141</v>
      </c>
      <c r="D3" s="29">
        <f>SUM(C3:C5)</f>
        <v>54.978571428571428</v>
      </c>
      <c r="E3" s="15">
        <f>C3*(1-D11)</f>
        <v>19.627419354838707</v>
      </c>
      <c r="F3" s="31">
        <f>E3+E4+E5</f>
        <v>49.658064516129031</v>
      </c>
    </row>
    <row r="4" spans="1:6" x14ac:dyDescent="0.2">
      <c r="A4" s="5" t="s">
        <v>3</v>
      </c>
      <c r="B4" s="6">
        <f>25+3.3</f>
        <v>28.3</v>
      </c>
      <c r="C4" s="8">
        <f>B4*C11</f>
        <v>21.730357142857141</v>
      </c>
      <c r="D4" s="30"/>
      <c r="E4" s="15">
        <f>C4*(1-D11)</f>
        <v>19.627419354838707</v>
      </c>
      <c r="F4" s="31"/>
    </row>
    <row r="5" spans="1:6" x14ac:dyDescent="0.2">
      <c r="A5" s="5" t="s">
        <v>4</v>
      </c>
      <c r="B5" s="6">
        <v>15</v>
      </c>
      <c r="C5" s="8">
        <f>B5*C11</f>
        <v>11.517857142857142</v>
      </c>
      <c r="D5" s="30"/>
      <c r="E5" s="15">
        <f>C5*(1-D11)</f>
        <v>10.403225806451612</v>
      </c>
      <c r="F5" s="31"/>
    </row>
    <row r="6" spans="1:6" x14ac:dyDescent="0.2">
      <c r="A6" s="5" t="s">
        <v>2</v>
      </c>
      <c r="B6" s="6">
        <f>25+3.3</f>
        <v>28.3</v>
      </c>
      <c r="C6" s="8">
        <f>B6*C11</f>
        <v>21.730357142857141</v>
      </c>
      <c r="D6" s="7">
        <f>B6+B2</f>
        <v>28.3</v>
      </c>
      <c r="E6" s="15">
        <f>C6*(1-D11)</f>
        <v>19.627419354838707</v>
      </c>
    </row>
    <row r="7" spans="1:6" x14ac:dyDescent="0.2">
      <c r="A7" s="5" t="s">
        <v>6</v>
      </c>
      <c r="B7" s="6">
        <v>0</v>
      </c>
      <c r="C7" s="8">
        <v>0</v>
      </c>
      <c r="D7" s="7"/>
    </row>
    <row r="8" spans="1:6" x14ac:dyDescent="0.2">
      <c r="A8" s="5"/>
      <c r="B8" s="6">
        <f>SUM(B2:B7)</f>
        <v>99.899999999999991</v>
      </c>
      <c r="C8" s="8">
        <f t="shared" ref="C8:D8" si="0">SUM(C2:C7)</f>
        <v>101.70892857142857</v>
      </c>
      <c r="D8" s="7">
        <f t="shared" si="0"/>
        <v>83.278571428571425</v>
      </c>
      <c r="E8" s="16">
        <f>SUM(E2:E7)</f>
        <v>103.96290322580646</v>
      </c>
    </row>
    <row r="9" spans="1:6" x14ac:dyDescent="0.2">
      <c r="A9" s="5"/>
      <c r="B9" s="6" t="s">
        <v>8</v>
      </c>
      <c r="C9" s="9">
        <v>325000</v>
      </c>
      <c r="D9" s="14">
        <v>150000</v>
      </c>
    </row>
    <row r="10" spans="1:6" x14ac:dyDescent="0.2">
      <c r="A10" s="5"/>
      <c r="B10" s="6" t="s">
        <v>9</v>
      </c>
      <c r="C10" s="9">
        <v>1400000</v>
      </c>
      <c r="D10" s="14">
        <v>1550000</v>
      </c>
    </row>
    <row r="11" spans="1:6" ht="15" thickBot="1" x14ac:dyDescent="0.25">
      <c r="A11" s="10"/>
      <c r="B11" s="11" t="s">
        <v>10</v>
      </c>
      <c r="C11" s="12">
        <f>1-(C9/C10)</f>
        <v>0.76785714285714279</v>
      </c>
      <c r="D11" s="13">
        <f>D9/D10</f>
        <v>9.6774193548387094E-2</v>
      </c>
      <c r="E11">
        <f>D11*100</f>
        <v>9.67741935483871</v>
      </c>
    </row>
  </sheetData>
  <mergeCells count="2">
    <mergeCell ref="D3:D5"/>
    <mergeCell ref="F3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zoomScale="190" zoomScaleNormal="190" zoomScalePageLayoutView="190" workbookViewId="0">
      <selection activeCell="B5" sqref="B5"/>
    </sheetView>
  </sheetViews>
  <sheetFormatPr baseColWidth="10" defaultRowHeight="14" x14ac:dyDescent="0.2"/>
  <cols>
    <col min="1" max="1" width="53.796875" bestFit="1" customWidth="1"/>
    <col min="2" max="3" width="12" bestFit="1" customWidth="1"/>
    <col min="4" max="4" width="17.59765625" bestFit="1" customWidth="1"/>
    <col min="6" max="6" width="20.796875" bestFit="1" customWidth="1"/>
  </cols>
  <sheetData>
    <row r="1" spans="1:6" ht="15" thickBot="1" x14ac:dyDescent="0.25">
      <c r="C1">
        <v>1.3</v>
      </c>
    </row>
    <row r="2" spans="1:6" x14ac:dyDescent="0.2">
      <c r="A2" s="17" t="s">
        <v>12</v>
      </c>
      <c r="B2" s="18" t="s">
        <v>13</v>
      </c>
      <c r="C2" s="18" t="s">
        <v>14</v>
      </c>
      <c r="D2" s="19" t="s">
        <v>33</v>
      </c>
      <c r="F2" s="28" t="s">
        <v>36</v>
      </c>
    </row>
    <row r="3" spans="1:6" x14ac:dyDescent="0.2">
      <c r="A3" s="5" t="s">
        <v>21</v>
      </c>
      <c r="B3" s="9">
        <v>2000</v>
      </c>
      <c r="C3" s="6">
        <f>$C$1*B3</f>
        <v>2600</v>
      </c>
      <c r="D3" s="7">
        <v>2500</v>
      </c>
      <c r="E3" t="s">
        <v>34</v>
      </c>
      <c r="F3" s="27">
        <f>D3-B3</f>
        <v>500</v>
      </c>
    </row>
    <row r="4" spans="1:6" x14ac:dyDescent="0.2">
      <c r="A4" s="5" t="s">
        <v>15</v>
      </c>
      <c r="B4" s="9">
        <v>2000</v>
      </c>
      <c r="C4" s="6">
        <f t="shared" ref="C4:C18" si="0">$C$1*B4</f>
        <v>2600</v>
      </c>
      <c r="D4" s="7">
        <v>2000</v>
      </c>
      <c r="E4" t="s">
        <v>35</v>
      </c>
      <c r="F4" s="27">
        <f t="shared" ref="F4:F18" si="1">D4-B4</f>
        <v>0</v>
      </c>
    </row>
    <row r="5" spans="1:6" x14ac:dyDescent="0.2">
      <c r="A5" s="5" t="s">
        <v>37</v>
      </c>
      <c r="B5" s="9">
        <v>985</v>
      </c>
      <c r="C5" s="6">
        <f t="shared" si="0"/>
        <v>1280.5</v>
      </c>
      <c r="D5" s="7">
        <v>320</v>
      </c>
      <c r="E5" t="s">
        <v>35</v>
      </c>
      <c r="F5" s="27">
        <f t="shared" si="1"/>
        <v>-665</v>
      </c>
    </row>
    <row r="6" spans="1:6" x14ac:dyDescent="0.2">
      <c r="A6" s="5" t="s">
        <v>38</v>
      </c>
      <c r="B6" s="9">
        <v>40</v>
      </c>
      <c r="C6" s="6">
        <f t="shared" si="0"/>
        <v>52</v>
      </c>
      <c r="D6" s="7">
        <v>40</v>
      </c>
      <c r="E6" t="s">
        <v>35</v>
      </c>
      <c r="F6" s="27">
        <f t="shared" si="1"/>
        <v>0</v>
      </c>
    </row>
    <row r="7" spans="1:6" x14ac:dyDescent="0.2">
      <c r="A7" s="5" t="s">
        <v>16</v>
      </c>
      <c r="B7" s="9">
        <v>620</v>
      </c>
      <c r="C7" s="6">
        <f t="shared" si="0"/>
        <v>806</v>
      </c>
      <c r="D7" s="7">
        <f>526.42+55.94</f>
        <v>582.3599999999999</v>
      </c>
      <c r="E7" t="s">
        <v>35</v>
      </c>
      <c r="F7" s="27">
        <f t="shared" si="1"/>
        <v>-37.6400000000001</v>
      </c>
    </row>
    <row r="8" spans="1:6" x14ac:dyDescent="0.2">
      <c r="A8" s="5" t="s">
        <v>17</v>
      </c>
      <c r="B8" s="9">
        <v>250</v>
      </c>
      <c r="C8" s="6">
        <f t="shared" si="0"/>
        <v>325</v>
      </c>
      <c r="D8" s="7">
        <v>200</v>
      </c>
      <c r="E8" t="s">
        <v>35</v>
      </c>
      <c r="F8" s="27">
        <f t="shared" si="1"/>
        <v>-50</v>
      </c>
    </row>
    <row r="9" spans="1:6" x14ac:dyDescent="0.2">
      <c r="A9" s="5" t="s">
        <v>28</v>
      </c>
      <c r="B9" s="9">
        <v>275</v>
      </c>
      <c r="C9" s="6">
        <f t="shared" si="0"/>
        <v>357.5</v>
      </c>
      <c r="D9" s="7">
        <v>285</v>
      </c>
      <c r="E9" t="s">
        <v>35</v>
      </c>
      <c r="F9" s="27">
        <f t="shared" si="1"/>
        <v>10</v>
      </c>
    </row>
    <row r="10" spans="1:6" x14ac:dyDescent="0.2">
      <c r="A10" s="5" t="s">
        <v>18</v>
      </c>
      <c r="B10" s="9">
        <v>250</v>
      </c>
      <c r="C10" s="6">
        <f t="shared" si="0"/>
        <v>325</v>
      </c>
      <c r="D10" s="7">
        <v>121.3</v>
      </c>
      <c r="E10" t="s">
        <v>35</v>
      </c>
      <c r="F10" s="27">
        <f t="shared" si="1"/>
        <v>-128.69999999999999</v>
      </c>
    </row>
    <row r="11" spans="1:6" x14ac:dyDescent="0.2">
      <c r="A11" s="5" t="s">
        <v>19</v>
      </c>
      <c r="B11" s="9">
        <v>275</v>
      </c>
      <c r="C11" s="6">
        <f t="shared" si="0"/>
        <v>357.5</v>
      </c>
      <c r="D11" s="7">
        <v>180</v>
      </c>
      <c r="E11" t="s">
        <v>35</v>
      </c>
      <c r="F11" s="27">
        <f t="shared" si="1"/>
        <v>-95</v>
      </c>
    </row>
    <row r="12" spans="1:6" x14ac:dyDescent="0.2">
      <c r="A12" s="5" t="s">
        <v>20</v>
      </c>
      <c r="B12" s="9">
        <v>100</v>
      </c>
      <c r="C12" s="6">
        <f t="shared" si="0"/>
        <v>130</v>
      </c>
      <c r="D12" s="7">
        <v>160</v>
      </c>
      <c r="E12" t="s">
        <v>35</v>
      </c>
      <c r="F12" s="27">
        <f t="shared" si="1"/>
        <v>60</v>
      </c>
    </row>
    <row r="13" spans="1:6" x14ac:dyDescent="0.2">
      <c r="A13" s="5" t="s">
        <v>22</v>
      </c>
      <c r="B13" s="9">
        <f>16*48</f>
        <v>768</v>
      </c>
      <c r="C13" s="6">
        <f t="shared" si="0"/>
        <v>998.40000000000009</v>
      </c>
      <c r="D13" s="7">
        <v>768</v>
      </c>
      <c r="E13" t="s">
        <v>35</v>
      </c>
      <c r="F13" s="27">
        <f t="shared" si="1"/>
        <v>0</v>
      </c>
    </row>
    <row r="14" spans="1:6" x14ac:dyDescent="0.2">
      <c r="A14" s="5" t="s">
        <v>23</v>
      </c>
      <c r="B14" s="9">
        <v>200</v>
      </c>
      <c r="C14" s="6">
        <f t="shared" si="0"/>
        <v>260</v>
      </c>
      <c r="D14" s="7">
        <v>200</v>
      </c>
      <c r="E14" t="s">
        <v>35</v>
      </c>
      <c r="F14" s="27">
        <f t="shared" si="1"/>
        <v>0</v>
      </c>
    </row>
    <row r="15" spans="1:6" x14ac:dyDescent="0.2">
      <c r="A15" s="5" t="s">
        <v>24</v>
      </c>
      <c r="B15" s="9">
        <f>20*56</f>
        <v>1120</v>
      </c>
      <c r="C15" s="6">
        <f t="shared" si="0"/>
        <v>1456</v>
      </c>
      <c r="D15" s="7">
        <v>1120</v>
      </c>
      <c r="E15" t="s">
        <v>35</v>
      </c>
      <c r="F15" s="27">
        <f t="shared" si="1"/>
        <v>0</v>
      </c>
    </row>
    <row r="16" spans="1:6" x14ac:dyDescent="0.2">
      <c r="A16" s="5" t="s">
        <v>25</v>
      </c>
      <c r="B16" s="9">
        <f>16*56</f>
        <v>896</v>
      </c>
      <c r="C16" s="6">
        <f t="shared" si="0"/>
        <v>1164.8</v>
      </c>
      <c r="D16" s="7">
        <v>896</v>
      </c>
      <c r="E16" t="s">
        <v>35</v>
      </c>
      <c r="F16" s="27">
        <f t="shared" si="1"/>
        <v>0</v>
      </c>
    </row>
    <row r="17" spans="1:6" x14ac:dyDescent="0.2">
      <c r="A17" s="5" t="s">
        <v>26</v>
      </c>
      <c r="B17" s="9">
        <v>80</v>
      </c>
      <c r="C17" s="6">
        <f t="shared" si="0"/>
        <v>104</v>
      </c>
      <c r="D17" s="7">
        <v>80</v>
      </c>
      <c r="E17" t="s">
        <v>35</v>
      </c>
      <c r="F17" s="27">
        <f t="shared" si="1"/>
        <v>0</v>
      </c>
    </row>
    <row r="18" spans="1:6" ht="15" thickBot="1" x14ac:dyDescent="0.25">
      <c r="A18" s="10" t="s">
        <v>27</v>
      </c>
      <c r="B18" s="20">
        <f>600*0.5</f>
        <v>300</v>
      </c>
      <c r="C18" s="11">
        <f t="shared" si="0"/>
        <v>390</v>
      </c>
      <c r="D18" s="13">
        <v>300</v>
      </c>
      <c r="E18" t="s">
        <v>35</v>
      </c>
      <c r="F18" s="27">
        <f t="shared" si="1"/>
        <v>0</v>
      </c>
    </row>
    <row r="19" spans="1:6" x14ac:dyDescent="0.2">
      <c r="A19" s="34" t="s">
        <v>39</v>
      </c>
      <c r="B19" s="33"/>
      <c r="C19" s="32">
        <v>1500</v>
      </c>
      <c r="D19" s="32"/>
      <c r="F19" s="27"/>
    </row>
    <row r="20" spans="1:6" x14ac:dyDescent="0.2">
      <c r="B20" s="27">
        <f>SUM(B3:B18)</f>
        <v>10159</v>
      </c>
      <c r="C20">
        <f>SUM(C3:C19)</f>
        <v>14706.699999999999</v>
      </c>
      <c r="D20">
        <f>SUM(D3:D18)</f>
        <v>9752.66</v>
      </c>
      <c r="F20">
        <f>SUM(F3:F18)</f>
        <v>-406.34000000000009</v>
      </c>
    </row>
    <row r="21" spans="1:6" ht="15" thickBot="1" x14ac:dyDescent="0.25">
      <c r="B21" s="1"/>
      <c r="C21" s="27">
        <f>C20-B20</f>
        <v>4547.6999999999989</v>
      </c>
    </row>
    <row r="22" spans="1:6" x14ac:dyDescent="0.2">
      <c r="A22" t="s">
        <v>31</v>
      </c>
      <c r="B22" s="21">
        <f>SUM(B3:B18)</f>
        <v>10159</v>
      </c>
      <c r="C22" s="22">
        <f>SUM(C3:C19)</f>
        <v>14706.699999999999</v>
      </c>
      <c r="D22" s="4" t="s">
        <v>32</v>
      </c>
    </row>
    <row r="23" spans="1:6" ht="15" thickBot="1" x14ac:dyDescent="0.25">
      <c r="B23" s="10"/>
      <c r="C23" s="23">
        <f>(C22*1.08)+D23</f>
        <v>16925.235999999997</v>
      </c>
      <c r="D23" s="24">
        <v>1042</v>
      </c>
    </row>
    <row r="24" spans="1:6" ht="15" thickBot="1" x14ac:dyDescent="0.25"/>
    <row r="25" spans="1:6" x14ac:dyDescent="0.2">
      <c r="A25" s="2" t="s">
        <v>29</v>
      </c>
      <c r="B25" s="3"/>
      <c r="C25" s="3"/>
      <c r="D25" s="35">
        <f>(C23-C15-C16)*0.9</f>
        <v>12873.992399999999</v>
      </c>
    </row>
    <row r="26" spans="1:6" ht="15" thickBot="1" x14ac:dyDescent="0.25">
      <c r="A26" s="25" t="s">
        <v>30</v>
      </c>
      <c r="B26" s="26">
        <v>500</v>
      </c>
      <c r="C26" s="11"/>
      <c r="D26" s="13"/>
    </row>
    <row r="28" spans="1:6" x14ac:dyDescent="0.2">
      <c r="A28" t="s">
        <v>40</v>
      </c>
    </row>
    <row r="29" spans="1:6" x14ac:dyDescent="0.2">
      <c r="A29" s="38" t="s">
        <v>41</v>
      </c>
      <c r="B29" s="38" t="s">
        <v>42</v>
      </c>
      <c r="C29" s="38" t="s">
        <v>43</v>
      </c>
    </row>
    <row r="30" spans="1:6" x14ac:dyDescent="0.2">
      <c r="A30">
        <v>0.4</v>
      </c>
      <c r="B30" s="1">
        <f>$C$23*A30</f>
        <v>6770.094399999999</v>
      </c>
      <c r="C30" s="1">
        <f>$D$25*A30</f>
        <v>5149.5969599999999</v>
      </c>
      <c r="D30" t="s">
        <v>44</v>
      </c>
    </row>
    <row r="31" spans="1:6" x14ac:dyDescent="0.2">
      <c r="A31">
        <v>0.4</v>
      </c>
      <c r="B31" s="1">
        <f t="shared" ref="B31:B32" si="2">$C$23*A31</f>
        <v>6770.094399999999</v>
      </c>
      <c r="C31" s="1">
        <f t="shared" ref="C31:C32" si="3">$D$25*A31</f>
        <v>5149.5969599999999</v>
      </c>
      <c r="D31" t="s">
        <v>45</v>
      </c>
    </row>
    <row r="32" spans="1:6" x14ac:dyDescent="0.2">
      <c r="A32">
        <v>0.2</v>
      </c>
      <c r="B32" s="1">
        <f t="shared" si="2"/>
        <v>3385.0471999999995</v>
      </c>
      <c r="C32" s="1">
        <f t="shared" si="3"/>
        <v>2574.7984799999999</v>
      </c>
      <c r="D32" t="s">
        <v>46</v>
      </c>
    </row>
    <row r="33" spans="1:4" x14ac:dyDescent="0.2">
      <c r="A33" s="36">
        <f>SUM(A30:A32)</f>
        <v>1</v>
      </c>
      <c r="B33" s="37">
        <f t="shared" ref="B33:C33" si="4">SUM(B30:B32)</f>
        <v>16925.235999999997</v>
      </c>
      <c r="C33" s="37">
        <f t="shared" si="4"/>
        <v>12873.992399999999</v>
      </c>
      <c r="D33" t="s">
        <v>31</v>
      </c>
    </row>
  </sheetData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cp:lastPrinted>2019-06-20T15:13:04Z</cp:lastPrinted>
  <dcterms:created xsi:type="dcterms:W3CDTF">2019-06-19T13:23:28Z</dcterms:created>
  <dcterms:modified xsi:type="dcterms:W3CDTF">2019-06-20T16:12:11Z</dcterms:modified>
</cp:coreProperties>
</file>